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<sst xmlns="http://schemas.openxmlformats.org/spreadsheetml/2006/main" count="69" uniqueCount="60">
  <si>
    <t>Mass and Energy Used to Produce the Fabric for One Fabric Ice Bag Sleeve</t>
  </si>
  <si>
    <t>Energy Used to Produce 300lbs of Plastic</t>
  </si>
  <si>
    <t>width (inches)</t>
  </si>
  <si>
    <t>length (inches)</t>
  </si>
  <si>
    <t>thickness (inches)</t>
  </si>
  <si>
    <t>Area (inches)^3</t>
  </si>
  <si>
    <t>Area (cm)^3</t>
  </si>
  <si>
    <t>lbs of plastic</t>
  </si>
  <si>
    <t>kg of plastic</t>
  </si>
  <si>
    <t>density of fabric (grams/cm)</t>
  </si>
  <si>
    <t>(J) energy used to produce plastic</t>
  </si>
  <si>
    <t>grams of fabric</t>
  </si>
  <si>
    <t>(J) energy used to produce 300lbs of plastic</t>
  </si>
  <si>
    <t>Energy used to produce a gram of fabric</t>
  </si>
  <si>
    <t>Joules to produce the fabric for a fabric ice bag sleeve</t>
  </si>
  <si>
    <t>MJ to produce the fabric for a fabric ice bag sleeve</t>
  </si>
  <si>
    <t>Mass and Energy Used to Produce the Velcro for One Fabric Ice Bag Sleeve</t>
  </si>
  <si>
    <t>Total Weight of a Fabric Ice Bag Sleeve</t>
  </si>
  <si>
    <t>Total Length (inch)</t>
  </si>
  <si>
    <t>Weight of fabric</t>
  </si>
  <si>
    <t>grams</t>
  </si>
  <si>
    <t>15ftX2inch velcro roll is (ounces)</t>
  </si>
  <si>
    <t>Weight of Velcro</t>
  </si>
  <si>
    <t>180inchesX2inch velcro roll is (ounces)</t>
  </si>
  <si>
    <t xml:space="preserve">Total Weight  </t>
  </si>
  <si>
    <t>times the total length can fit in 15 ft</t>
  </si>
  <si>
    <t>lbs</t>
  </si>
  <si>
    <t>total ounces of velcro</t>
  </si>
  <si>
    <t>total grams of velcro</t>
  </si>
  <si>
    <t>Total pounds of velcro per a fabric ice bag sleeve</t>
  </si>
  <si>
    <t>Power for fabric</t>
  </si>
  <si>
    <t>MJ</t>
  </si>
  <si>
    <t>Power for Velcro</t>
  </si>
  <si>
    <t>Total Power</t>
  </si>
  <si>
    <t>Laundy Loads per a Year</t>
  </si>
  <si>
    <t>used wraps per week</t>
  </si>
  <si>
    <t>lbs of laundry per week</t>
  </si>
  <si>
    <t>loads of laundry per week</t>
  </si>
  <si>
    <t>Loads of laundry per year</t>
  </si>
  <si>
    <t>https://www.thespruce.com/laundry-full-load-1900682</t>
  </si>
  <si>
    <t>Energy Use for a Laundry Machine Per a Year</t>
  </si>
  <si>
    <t>Energy Use for a Drying Machine Per a Year</t>
  </si>
  <si>
    <t>watts used per laundry load</t>
  </si>
  <si>
    <t>http://energyusecalculator.com/electricity_clotheswasher.htm</t>
  </si>
  <si>
    <t>watts used per dryer load</t>
  </si>
  <si>
    <t>seconds per load</t>
  </si>
  <si>
    <t>energy for  a laundry machine load</t>
  </si>
  <si>
    <t>energy for a drying machine load</t>
  </si>
  <si>
    <t>yearly energy used for laundry machines</t>
  </si>
  <si>
    <t>yearly energy used for drying machines</t>
  </si>
  <si>
    <t>Yearly Energy Use Caused by Washing the Fabric Ice Bag Sleeves</t>
  </si>
  <si>
    <t>total yearly energy for washing and drying</t>
  </si>
  <si>
    <t>MJ of yearly energy</t>
  </si>
  <si>
    <t>Total Energy used to Produce, Wash, and Maintain the Fabric Ice Bag Sleeves</t>
  </si>
  <si>
    <t>Total Weight of a Full Stock of Fabric Ice Bag Sleeves</t>
  </si>
  <si>
    <t>MJ of yearly energy spent washing</t>
  </si>
  <si>
    <t>pounds for one Ice Bag Sleves</t>
  </si>
  <si>
    <t>MJ of yearly energy spent producing ice bag sleeves</t>
  </si>
  <si>
    <t>pounds of Ice Bag Sleves the makes up a Full Stock</t>
  </si>
  <si>
    <t>Total MJ of energy used the Produce, Wash, and Maintain the Fabric Ice Bag Sleeves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</si>
</sst>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</font>
    <font>
      <color theme="1"/>
      <name val="Arial"/>
    </font>
    <font>
      <color rgb="FF000000"/>
      <name val="Arial"/>
    </font>
    <font>
      <sz val="11.0"/>
      <color rgb="FF000000"/>
      <name val="Inconsolata"/>
    </font>
    <font/>
    <font>
      <sz val="11.0"/>
      <color rgb="FF000000"/>
      <name val="Calibri"/>
    </font>
    <font>
      <u/>
      <sz val="11.0"/>
      <color rgb="FF1A73E8"/>
      <name val="Roboto"/>
    </font>
    <font>
      <u/>
      <color rgb="FF0000FF"/>
    </font>
    <font>
      <color rgb="FFB6D7A8"/>
    </font>
  </fonts>
  <fills count="10">
    <fill>
      <patternFill patternType="none"/>
    </fill>
    <fill>
      <patternFill patternType="lightGray"/>
    </fill>
    <fill>
      <patternFill patternType="solid">
        <fgColor rgb="FFD5A6BD"/>
        <bgColor rgb="FFD5A6BD"/>
      </patternFill>
    </fill>
    <fill>
      <patternFill patternType="solid">
        <fgColor rgb="FFEAD1DC"/>
        <bgColor rgb="FFEAD1DC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B4A7D6"/>
        <bgColor rgb="FFB4A7D6"/>
      </patternFill>
    </fill>
    <fill>
      <patternFill patternType="solid">
        <fgColor rgb="FFD9D2E9"/>
        <bgColor rgb="FFD9D2E9"/>
      </patternFill>
    </fill>
    <fill>
      <patternFill patternType="solid">
        <fgColor rgb="FFF9CB9C"/>
        <bgColor rgb="FFF9CB9C"/>
      </patternFill>
    </fill>
    <fill>
      <patternFill patternType="solid">
        <fgColor rgb="FFFCE5CD"/>
        <bgColor rgb="FFFCE5CD"/>
      </patternFill>
    </fill>
  </fills>
  <borders count="1">
    <border/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3" fontId="1" numFmtId="0" xfId="0" applyAlignment="1" applyFill="1" applyFont="1">
      <alignment readingOrder="0"/>
    </xf>
    <xf borderId="0" fillId="3" fontId="1" numFmtId="0" xfId="0" applyFont="1"/>
    <xf borderId="0" fillId="4" fontId="1" numFmtId="0" xfId="0" applyFill="1" applyFont="1"/>
    <xf borderId="0" fillId="0" fontId="2" numFmtId="0" xfId="0" applyAlignment="1" applyFont="1">
      <alignment readingOrder="0"/>
    </xf>
    <xf borderId="0" fillId="3" fontId="1" numFmtId="0" xfId="0" applyAlignment="1" applyFont="1">
      <alignment horizontal="right" readingOrder="0"/>
    </xf>
    <xf borderId="0" fillId="0" fontId="1" numFmtId="0" xfId="0" applyAlignment="1" applyFont="1">
      <alignment horizontal="right" readingOrder="0"/>
    </xf>
    <xf borderId="0" fillId="3" fontId="3" numFmtId="0" xfId="0" applyFont="1"/>
    <xf borderId="0" fillId="5" fontId="1" numFmtId="0" xfId="0" applyFill="1" applyFont="1"/>
    <xf borderId="0" fillId="6" fontId="1" numFmtId="0" xfId="0" applyAlignment="1" applyFill="1" applyFont="1">
      <alignment horizontal="center" readingOrder="0"/>
    </xf>
    <xf borderId="0" fillId="7" fontId="1" numFmtId="0" xfId="0" applyAlignment="1" applyFill="1" applyFont="1">
      <alignment readingOrder="0"/>
    </xf>
    <xf borderId="0" fillId="7" fontId="4" numFmtId="0" xfId="0" applyFont="1"/>
    <xf borderId="0" fillId="7" fontId="1" numFmtId="0" xfId="0" applyFont="1"/>
    <xf borderId="0" fillId="7" fontId="4" numFmtId="0" xfId="0" applyAlignment="1" applyFont="1">
      <alignment readingOrder="0"/>
    </xf>
    <xf borderId="0" fillId="0" fontId="5" numFmtId="0" xfId="0" applyAlignment="1" applyFont="1">
      <alignment shrinkToFit="0" vertical="bottom" wrapText="0"/>
    </xf>
    <xf borderId="0" fillId="7" fontId="6" numFmtId="0" xfId="0" applyAlignment="1" applyFont="1">
      <alignment horizontal="left" readingOrder="0"/>
    </xf>
    <xf borderId="0" fillId="0" fontId="5" numFmtId="0" xfId="0" applyAlignment="1" applyFont="1">
      <alignment horizontal="right" readingOrder="0" shrinkToFit="0" vertical="bottom" wrapText="0"/>
    </xf>
    <xf borderId="0" fillId="0" fontId="5" numFmtId="0" xfId="0" applyAlignment="1" applyFont="1">
      <alignment readingOrder="0" shrinkToFit="0" vertical="bottom" wrapText="0"/>
    </xf>
    <xf borderId="0" fillId="7" fontId="7" numFmtId="0" xfId="0" applyAlignment="1" applyFont="1">
      <alignment readingOrder="0" shrinkToFit="0" wrapText="1"/>
    </xf>
    <xf borderId="0" fillId="6" fontId="1" numFmtId="0" xfId="0" applyAlignment="1" applyFont="1">
      <alignment readingOrder="0"/>
    </xf>
    <xf borderId="0" fillId="7" fontId="2" numFmtId="0" xfId="0" applyAlignment="1" applyFont="1">
      <alignment readingOrder="0"/>
    </xf>
    <xf borderId="0" fillId="8" fontId="1" numFmtId="0" xfId="0" applyAlignment="1" applyFill="1" applyFont="1">
      <alignment horizontal="center" readingOrder="0"/>
    </xf>
    <xf borderId="0" fillId="9" fontId="1" numFmtId="0" xfId="0" applyFill="1" applyFont="1"/>
    <xf borderId="0" fillId="9" fontId="1" numFmtId="0" xfId="0" applyAlignment="1" applyFont="1">
      <alignment readingOrder="0"/>
    </xf>
    <xf borderId="0" fillId="5" fontId="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google.com/url?q=https://www.thespruce.com/laundry-full-load-1900682&amp;sa=D&amp;ust=1585258934275000&amp;usg=AFQjCNFbWDens1I-GHqMXyyPZKryt0iLFg" TargetMode="External"/><Relationship Id="rId2" Type="http://schemas.openxmlformats.org/officeDocument/2006/relationships/hyperlink" Target="http://energyusecalculator.com/electricity_clotheswasher.htm" TargetMode="External"/><Relationship Id="rId3" Type="http://schemas.openxmlformats.org/officeDocument/2006/relationships/hyperlink" Target="http://energyusecalculator.com/electricity_clotheswasher.ht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2.43"/>
    <col customWidth="1" min="6" max="6" width="15.57"/>
  </cols>
  <sheetData>
    <row r="2">
      <c r="A2" s="1" t="s">
        <v>0</v>
      </c>
      <c r="G2" s="1" t="s">
        <v>1</v>
      </c>
    </row>
    <row r="3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G3" s="2">
        <v>300.0</v>
      </c>
      <c r="H3" s="2" t="s">
        <v>7</v>
      </c>
      <c r="I3" s="3"/>
      <c r="J3" s="3"/>
    </row>
    <row r="4">
      <c r="A4" s="2">
        <v>11.5</v>
      </c>
      <c r="B4" s="2">
        <v>24.0</v>
      </c>
      <c r="C4" s="2">
        <v>0.01</v>
      </c>
      <c r="D4" s="3">
        <f>C4*B4*A4</f>
        <v>2.76</v>
      </c>
      <c r="E4" s="3">
        <f>D4*16.3871</f>
        <v>45.228396</v>
      </c>
      <c r="G4" s="3">
        <f>G3*0.453592</f>
        <v>136.0776</v>
      </c>
      <c r="H4" s="2" t="s">
        <v>8</v>
      </c>
      <c r="I4" s="3"/>
      <c r="J4" s="3"/>
    </row>
    <row r="5">
      <c r="A5" s="2">
        <v>0.98</v>
      </c>
      <c r="B5" s="2" t="s">
        <v>9</v>
      </c>
      <c r="C5" s="3"/>
      <c r="D5" s="3"/>
      <c r="E5" s="3"/>
      <c r="G5" s="3">
        <f>4.5*(10^7)</f>
        <v>45000000</v>
      </c>
      <c r="H5" s="2" t="s">
        <v>10</v>
      </c>
      <c r="I5" s="3"/>
      <c r="J5" s="3"/>
    </row>
    <row r="6">
      <c r="A6" s="3">
        <f>A5*E4</f>
        <v>44.32382808</v>
      </c>
      <c r="B6" s="2" t="s">
        <v>11</v>
      </c>
      <c r="C6" s="3"/>
      <c r="D6" s="3"/>
      <c r="E6" s="3"/>
      <c r="G6" s="3">
        <f>G5*G4</f>
        <v>6123492000</v>
      </c>
      <c r="H6" s="2" t="s">
        <v>12</v>
      </c>
      <c r="I6" s="3"/>
      <c r="J6" s="3"/>
      <c r="X6" s="4"/>
      <c r="Y6" s="4"/>
      <c r="Z6" s="4"/>
    </row>
    <row r="7">
      <c r="A7" s="3">
        <f>125*(10^6)*(0.01)</f>
        <v>1250000</v>
      </c>
      <c r="B7" s="2" t="s">
        <v>13</v>
      </c>
      <c r="C7" s="3"/>
      <c r="D7" s="3"/>
      <c r="E7" s="3"/>
    </row>
    <row r="8">
      <c r="A8" s="3">
        <f>A6*A7</f>
        <v>55404785.1</v>
      </c>
      <c r="B8" s="2" t="s">
        <v>14</v>
      </c>
      <c r="C8" s="3"/>
      <c r="D8" s="3"/>
      <c r="E8" s="3"/>
    </row>
    <row r="9">
      <c r="A9" s="3">
        <f>A8*(10^-6)</f>
        <v>55.4047851</v>
      </c>
      <c r="B9" s="2" t="s">
        <v>15</v>
      </c>
      <c r="C9" s="3"/>
      <c r="D9" s="3"/>
      <c r="E9" s="3"/>
    </row>
    <row r="11">
      <c r="C11" s="5"/>
    </row>
    <row r="12">
      <c r="A12" s="1" t="s">
        <v>16</v>
      </c>
      <c r="I12" s="1" t="s">
        <v>17</v>
      </c>
    </row>
    <row r="13">
      <c r="A13" s="2" t="s">
        <v>2</v>
      </c>
      <c r="B13" s="2" t="s">
        <v>3</v>
      </c>
      <c r="C13" s="3"/>
      <c r="D13" s="2"/>
      <c r="E13" s="2" t="s">
        <v>18</v>
      </c>
      <c r="F13" s="2">
        <f>SUM(B14:B16)+(2*B17)</f>
        <v>77</v>
      </c>
      <c r="G13" s="3"/>
      <c r="I13" s="2" t="s">
        <v>19</v>
      </c>
      <c r="J13" s="3">
        <f>A6</f>
        <v>44.32382808</v>
      </c>
      <c r="K13" s="2" t="s">
        <v>20</v>
      </c>
    </row>
    <row r="14">
      <c r="A14" s="2">
        <v>2.0</v>
      </c>
      <c r="B14" s="2">
        <v>18.0</v>
      </c>
      <c r="C14" s="6" t="s">
        <v>21</v>
      </c>
      <c r="F14" s="2">
        <v>0.64</v>
      </c>
      <c r="G14" s="3"/>
      <c r="I14" s="2" t="s">
        <v>22</v>
      </c>
      <c r="J14" s="3">
        <f>D18</f>
        <v>7.761463111</v>
      </c>
      <c r="K14" s="2" t="s">
        <v>20</v>
      </c>
    </row>
    <row r="15">
      <c r="A15" s="2">
        <v>2.0</v>
      </c>
      <c r="B15" s="2">
        <v>18.0</v>
      </c>
      <c r="C15" s="6" t="s">
        <v>23</v>
      </c>
      <c r="F15" s="2">
        <v>0.64</v>
      </c>
      <c r="G15" s="3"/>
      <c r="I15" s="2" t="s">
        <v>24</v>
      </c>
      <c r="J15" s="3">
        <f>SUM(J14+J13)</f>
        <v>52.08529119</v>
      </c>
      <c r="K15" s="2" t="s">
        <v>20</v>
      </c>
    </row>
    <row r="16">
      <c r="A16" s="2">
        <v>2.0</v>
      </c>
      <c r="B16" s="2">
        <v>18.0</v>
      </c>
      <c r="C16" s="3"/>
      <c r="D16" s="2">
        <f>180/F13</f>
        <v>2.337662338</v>
      </c>
      <c r="E16" s="2" t="s">
        <v>25</v>
      </c>
      <c r="F16" s="3"/>
      <c r="G16" s="3"/>
      <c r="I16" s="3"/>
      <c r="J16" s="3">
        <f>J15*0.00220462</f>
        <v>0.1148282747</v>
      </c>
      <c r="K16" s="2" t="s">
        <v>26</v>
      </c>
    </row>
    <row r="17">
      <c r="A17" s="2">
        <v>4.0</v>
      </c>
      <c r="B17" s="2">
        <v>11.5</v>
      </c>
      <c r="C17" s="3"/>
      <c r="D17" s="2">
        <f>0.64/D16</f>
        <v>0.2737777778</v>
      </c>
      <c r="E17" s="2" t="s">
        <v>27</v>
      </c>
      <c r="F17" s="3"/>
      <c r="G17" s="3"/>
    </row>
    <row r="18">
      <c r="A18" s="3"/>
      <c r="B18" s="3"/>
      <c r="C18" s="3"/>
      <c r="D18" s="3">
        <f>D17*28.3495</f>
        <v>7.761463111</v>
      </c>
      <c r="E18" s="2" t="s">
        <v>28</v>
      </c>
      <c r="F18" s="3"/>
      <c r="G18" s="3"/>
      <c r="H18" s="7"/>
    </row>
    <row r="19">
      <c r="A19" s="3"/>
      <c r="B19" s="3"/>
      <c r="C19" s="3"/>
      <c r="D19" s="3">
        <f>D18*0.00220462</f>
        <v>0.0171110768</v>
      </c>
      <c r="E19" s="2" t="s">
        <v>29</v>
      </c>
      <c r="F19" s="3"/>
      <c r="G19" s="3"/>
      <c r="I19" s="1" t="s">
        <v>17</v>
      </c>
    </row>
    <row r="20">
      <c r="A20" s="3">
        <f t="shared" ref="A20:B20" si="1">A7</f>
        <v>1250000</v>
      </c>
      <c r="B20" s="3" t="str">
        <f t="shared" si="1"/>
        <v>Energy used to produce a gram of fabric</v>
      </c>
      <c r="C20" s="3"/>
      <c r="D20" s="3"/>
      <c r="E20" s="3"/>
      <c r="F20" s="3"/>
      <c r="G20" s="3"/>
      <c r="I20" s="2" t="s">
        <v>30</v>
      </c>
      <c r="J20" s="3">
        <f>A9</f>
        <v>55.4047851</v>
      </c>
      <c r="K20" s="2" t="s">
        <v>31</v>
      </c>
    </row>
    <row r="21">
      <c r="A21" s="8">
        <f>A7*D18</f>
        <v>9701828.889</v>
      </c>
      <c r="B21" s="3" t="str">
        <f t="shared" ref="B21:B22" si="2">B8</f>
        <v>Joules to produce the fabric for a fabric ice bag sleeve</v>
      </c>
      <c r="C21" s="3"/>
      <c r="D21" s="3"/>
      <c r="E21" s="3"/>
      <c r="F21" s="3"/>
      <c r="G21" s="3"/>
      <c r="I21" s="6" t="s">
        <v>32</v>
      </c>
      <c r="J21" s="3">
        <f>A22</f>
        <v>9.701828889</v>
      </c>
      <c r="K21" s="2" t="s">
        <v>31</v>
      </c>
    </row>
    <row r="22">
      <c r="A22" s="3">
        <f>A21*(10^-6)</f>
        <v>9.701828889</v>
      </c>
      <c r="B22" s="3" t="str">
        <f t="shared" si="2"/>
        <v>MJ to produce the fabric for a fabric ice bag sleeve</v>
      </c>
      <c r="C22" s="3"/>
      <c r="D22" s="3"/>
      <c r="E22" s="3"/>
      <c r="F22" s="3"/>
      <c r="G22" s="3"/>
      <c r="I22" s="2" t="s">
        <v>33</v>
      </c>
      <c r="J22" s="3">
        <f>J21+J20</f>
        <v>65.10661399</v>
      </c>
      <c r="K22" s="2" t="s">
        <v>31</v>
      </c>
    </row>
    <row r="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8">
      <c r="A28" s="10" t="s">
        <v>34</v>
      </c>
    </row>
    <row r="29">
      <c r="A29" s="11">
        <v>140.0</v>
      </c>
      <c r="B29" s="11" t="s">
        <v>35</v>
      </c>
      <c r="C29" s="12"/>
      <c r="D29" s="13"/>
      <c r="E29" s="13"/>
      <c r="F29" s="13"/>
    </row>
    <row r="30">
      <c r="A30" s="13">
        <f>A29*J16</f>
        <v>16.07595845</v>
      </c>
      <c r="B30" s="14" t="s">
        <v>36</v>
      </c>
      <c r="C30" s="12"/>
      <c r="D30" s="13"/>
      <c r="E30" s="13"/>
      <c r="F30" s="13"/>
    </row>
    <row r="31">
      <c r="A31" s="13">
        <f>A30/7</f>
        <v>2.296565493</v>
      </c>
      <c r="B31" s="11" t="s">
        <v>37</v>
      </c>
      <c r="C31" s="12"/>
      <c r="D31" s="13"/>
      <c r="E31" s="13"/>
      <c r="F31" s="13"/>
      <c r="M31" s="15"/>
    </row>
    <row r="32">
      <c r="A32" s="13">
        <f>(51*(9/12))*A31</f>
        <v>87.84363012</v>
      </c>
      <c r="B32" s="11" t="s">
        <v>38</v>
      </c>
      <c r="C32" s="16" t="s">
        <v>39</v>
      </c>
      <c r="D32" s="13"/>
      <c r="E32" s="13"/>
      <c r="F32" s="13"/>
      <c r="H32" s="17"/>
      <c r="I32" s="17"/>
      <c r="J32" s="17"/>
      <c r="K32" s="17"/>
      <c r="M32" s="15"/>
    </row>
    <row r="33">
      <c r="H33" s="18"/>
      <c r="I33" s="18"/>
      <c r="J33" s="18"/>
      <c r="K33" s="18"/>
      <c r="M33" s="15"/>
    </row>
    <row r="34">
      <c r="A34" s="10" t="s">
        <v>40</v>
      </c>
      <c r="G34" s="10" t="s">
        <v>41</v>
      </c>
      <c r="L34" s="15"/>
    </row>
    <row r="35">
      <c r="A35" s="11">
        <v>500.0</v>
      </c>
      <c r="B35" s="11" t="s">
        <v>42</v>
      </c>
      <c r="C35" s="13"/>
      <c r="D35" s="19" t="s">
        <v>43</v>
      </c>
      <c r="G35" s="11">
        <v>3000.0</v>
      </c>
      <c r="H35" s="14" t="s">
        <v>44</v>
      </c>
      <c r="I35" s="12"/>
      <c r="J35" s="19" t="s">
        <v>43</v>
      </c>
    </row>
    <row r="36">
      <c r="A36" s="13">
        <f>30*60</f>
        <v>1800</v>
      </c>
      <c r="B36" s="11" t="s">
        <v>45</v>
      </c>
      <c r="C36" s="13"/>
      <c r="G36" s="13">
        <f>60*60</f>
        <v>3600</v>
      </c>
      <c r="H36" s="14" t="s">
        <v>45</v>
      </c>
      <c r="I36" s="12"/>
    </row>
    <row r="37">
      <c r="A37" s="13">
        <f>A35*A36</f>
        <v>900000</v>
      </c>
      <c r="B37" s="11" t="s">
        <v>46</v>
      </c>
      <c r="C37" s="13"/>
      <c r="D37" s="13"/>
      <c r="E37" s="13"/>
      <c r="G37" s="13">
        <f>G35*G36</f>
        <v>10800000</v>
      </c>
      <c r="H37" s="14" t="s">
        <v>47</v>
      </c>
      <c r="I37" s="12"/>
      <c r="J37" s="12"/>
      <c r="K37" s="12"/>
    </row>
    <row r="38">
      <c r="A38" s="13">
        <f>A37*A32</f>
        <v>79059267.11</v>
      </c>
      <c r="B38" s="11" t="s">
        <v>48</v>
      </c>
      <c r="C38" s="13"/>
      <c r="D38" s="13"/>
      <c r="E38" s="13"/>
      <c r="G38" s="13">
        <f>G37*A32</f>
        <v>948711205.3</v>
      </c>
      <c r="H38" s="14" t="s">
        <v>49</v>
      </c>
      <c r="I38" s="12"/>
      <c r="J38" s="12"/>
      <c r="K38" s="12"/>
    </row>
    <row r="41">
      <c r="A41" s="20" t="s">
        <v>50</v>
      </c>
    </row>
    <row r="42">
      <c r="A42" s="13">
        <f>A38+G38</f>
        <v>1027770472</v>
      </c>
      <c r="B42" s="11" t="s">
        <v>51</v>
      </c>
      <c r="C42" s="13"/>
      <c r="D42" s="21"/>
    </row>
    <row r="43">
      <c r="A43" s="13">
        <f>A42*0.000001</f>
        <v>1027.770472</v>
      </c>
      <c r="B43" s="11" t="s">
        <v>52</v>
      </c>
      <c r="C43" s="13"/>
      <c r="D43" s="13"/>
    </row>
    <row r="4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8">
      <c r="A48" s="22" t="s">
        <v>53</v>
      </c>
      <c r="H48" s="22" t="s">
        <v>54</v>
      </c>
    </row>
    <row r="49">
      <c r="A49" s="23">
        <f>A43</f>
        <v>1027.770472</v>
      </c>
      <c r="B49" s="24" t="s">
        <v>55</v>
      </c>
      <c r="C49" s="23"/>
      <c r="D49" s="23"/>
      <c r="E49" s="23"/>
      <c r="F49" s="23"/>
      <c r="H49" s="23">
        <f>J16</f>
        <v>0.1148282747</v>
      </c>
      <c r="I49" s="24" t="s">
        <v>56</v>
      </c>
      <c r="J49" s="23"/>
      <c r="K49" s="23"/>
    </row>
    <row r="50">
      <c r="A50" s="23">
        <f>J22</f>
        <v>65.10661399</v>
      </c>
      <c r="B50" s="24" t="s">
        <v>57</v>
      </c>
      <c r="C50" s="23"/>
      <c r="D50" s="23"/>
      <c r="E50" s="23"/>
      <c r="F50" s="23"/>
      <c r="H50" s="23">
        <f>H49*45</f>
        <v>5.16727236</v>
      </c>
      <c r="I50" s="24" t="s">
        <v>58</v>
      </c>
      <c r="J50" s="23"/>
      <c r="K50" s="23"/>
    </row>
    <row r="51">
      <c r="A51" s="23">
        <f>A50+A49</f>
        <v>1092.877086</v>
      </c>
      <c r="B51" s="24" t="s">
        <v>59</v>
      </c>
      <c r="C51" s="23"/>
      <c r="D51" s="23"/>
      <c r="E51" s="23"/>
      <c r="F51" s="23"/>
    </row>
    <row r="54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</sheetData>
  <mergeCells count="15">
    <mergeCell ref="A2:E2"/>
    <mergeCell ref="G2:J2"/>
    <mergeCell ref="A12:G12"/>
    <mergeCell ref="I12:K12"/>
    <mergeCell ref="C14:E14"/>
    <mergeCell ref="C15:E15"/>
    <mergeCell ref="I19:K19"/>
    <mergeCell ref="A48:F48"/>
    <mergeCell ref="H48:K48"/>
    <mergeCell ref="A34:E34"/>
    <mergeCell ref="D35:E36"/>
    <mergeCell ref="A41:D41"/>
    <mergeCell ref="A28:F28"/>
    <mergeCell ref="G34:K34"/>
    <mergeCell ref="J35:K36"/>
  </mergeCells>
  <hyperlinks>
    <hyperlink r:id="rId1" ref="C32"/>
    <hyperlink r:id="rId2" ref="D35"/>
    <hyperlink r:id="rId3" ref="J35"/>
  </hyperlinks>
  <drawing r:id="rId4"/>
</worksheet>
</file>